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5B - CHMSBC\RELATÓRIOS E PREVISÕES\Portal da Transparência\2022\"/>
    </mc:Choice>
  </mc:AlternateContent>
  <bookViews>
    <workbookView xWindow="0" yWindow="0" windowWidth="28800" windowHeight="12435" tabRatio="398" activeTab="6"/>
  </bookViews>
  <sheets>
    <sheet name="Jan.22" sheetId="119" r:id="rId1"/>
    <sheet name="fev.22" sheetId="120" r:id="rId2"/>
    <sheet name="Mar.22" sheetId="121" r:id="rId3"/>
    <sheet name="Abr.22" sheetId="122" r:id="rId4"/>
    <sheet name="Mai.22" sheetId="123" r:id="rId5"/>
    <sheet name="Jun.22" sheetId="124" r:id="rId6"/>
    <sheet name="Jul.22" sheetId="125" r:id="rId7"/>
  </sheets>
  <externalReferences>
    <externalReference r:id="rId8"/>
  </externalReferences>
  <definedNames>
    <definedName name="_xlnm.Print_Area" localSheetId="3">Abr.22!$A$1:$F$26</definedName>
    <definedName name="_xlnm.Print_Area" localSheetId="6">Jul.22!$A$1:$F$25</definedName>
    <definedName name="_xlnm.Print_Area" localSheetId="5">Jun.22!$A$1:$F$26</definedName>
    <definedName name="_xlnm.Print_Area" localSheetId="4">Mai.22!$A$1:$F$26</definedName>
    <definedName name="_xlnm.Print_Area" localSheetId="2">Mar.22!$A$1:$F$26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52511"/>
</workbook>
</file>

<file path=xl/calcChain.xml><?xml version="1.0" encoding="utf-8"?>
<calcChain xmlns="http://schemas.openxmlformats.org/spreadsheetml/2006/main">
  <c r="C23" i="125" l="1"/>
  <c r="E23" i="125"/>
  <c r="E25" i="125" s="1"/>
  <c r="E22" i="125"/>
  <c r="C10" i="125"/>
  <c r="C14" i="125" s="1"/>
  <c r="D25" i="125"/>
  <c r="C25" i="125"/>
  <c r="F22" i="125"/>
  <c r="F21" i="125"/>
  <c r="F20" i="125"/>
  <c r="F19" i="125"/>
  <c r="D14" i="125"/>
  <c r="F12" i="125"/>
  <c r="F11" i="125"/>
  <c r="F10" i="125"/>
  <c r="E14" i="125"/>
  <c r="F9" i="125" l="1"/>
  <c r="F14" i="125" s="1"/>
  <c r="F23" i="125"/>
  <c r="F25" i="125" s="1"/>
  <c r="C23" i="124"/>
  <c r="C25" i="124" s="1"/>
  <c r="E22" i="124"/>
  <c r="F22" i="124" s="1"/>
  <c r="E12" i="124"/>
  <c r="E14" i="124" s="1"/>
  <c r="E11" i="124"/>
  <c r="E9" i="124"/>
  <c r="F9" i="124" s="1"/>
  <c r="D25" i="124"/>
  <c r="F21" i="124"/>
  <c r="F20" i="124"/>
  <c r="F19" i="124"/>
  <c r="D14" i="124"/>
  <c r="C14" i="124"/>
  <c r="F12" i="124"/>
  <c r="F11" i="124"/>
  <c r="F10" i="124"/>
  <c r="F23" i="124" l="1"/>
  <c r="F25" i="124" s="1"/>
  <c r="F14" i="124"/>
  <c r="E25" i="124"/>
  <c r="E23" i="123"/>
  <c r="F23" i="123" s="1"/>
  <c r="E25" i="123"/>
  <c r="D25" i="123"/>
  <c r="F22" i="123"/>
  <c r="F21" i="123"/>
  <c r="F20" i="123"/>
  <c r="F19" i="123"/>
  <c r="E14" i="123"/>
  <c r="D14" i="123"/>
  <c r="C14" i="123"/>
  <c r="F12" i="123"/>
  <c r="F11" i="123"/>
  <c r="F10" i="123"/>
  <c r="F9" i="123"/>
  <c r="F25" i="123" l="1"/>
  <c r="F14" i="123"/>
  <c r="C25" i="123"/>
  <c r="E22" i="122"/>
  <c r="C23" i="122"/>
  <c r="D25" i="122"/>
  <c r="C25" i="122"/>
  <c r="E25" i="122"/>
  <c r="F21" i="122"/>
  <c r="F20" i="122"/>
  <c r="F19" i="122"/>
  <c r="E14" i="122"/>
  <c r="D14" i="122"/>
  <c r="C14" i="122"/>
  <c r="F12" i="122"/>
  <c r="F11" i="122"/>
  <c r="F10" i="122"/>
  <c r="F9" i="122"/>
  <c r="F23" i="122" l="1"/>
  <c r="F14" i="122"/>
  <c r="F22" i="122"/>
  <c r="E23" i="121"/>
  <c r="E22" i="121"/>
  <c r="D25" i="121"/>
  <c r="C25" i="121"/>
  <c r="F23" i="121"/>
  <c r="F22" i="121"/>
  <c r="F21" i="121"/>
  <c r="F20" i="121"/>
  <c r="F19" i="121"/>
  <c r="E14" i="121"/>
  <c r="D14" i="121"/>
  <c r="C14" i="121"/>
  <c r="F12" i="121"/>
  <c r="F11" i="121"/>
  <c r="F10" i="121"/>
  <c r="F9" i="121"/>
  <c r="F25" i="122" l="1"/>
  <c r="F14" i="121"/>
  <c r="F25" i="121"/>
  <c r="E25" i="121"/>
  <c r="E23" i="120"/>
  <c r="E22" i="120"/>
  <c r="D25" i="120"/>
  <c r="C25" i="120"/>
  <c r="F23" i="120"/>
  <c r="F22" i="120"/>
  <c r="F21" i="120"/>
  <c r="F20" i="120"/>
  <c r="F19" i="120"/>
  <c r="F14" i="120"/>
  <c r="E14" i="120"/>
  <c r="D14" i="120"/>
  <c r="C14" i="120"/>
  <c r="G12" i="120"/>
  <c r="G11" i="120"/>
  <c r="G10" i="120"/>
  <c r="G9" i="120"/>
  <c r="G14" i="120" l="1"/>
  <c r="F25" i="120"/>
  <c r="E25" i="120"/>
  <c r="E24" i="119"/>
  <c r="E23" i="119"/>
  <c r="E12" i="119"/>
  <c r="E11" i="119"/>
  <c r="E10" i="119"/>
  <c r="E9" i="119"/>
  <c r="D15" i="119" l="1"/>
  <c r="E26" i="119"/>
  <c r="D26" i="119"/>
  <c r="C26" i="119"/>
  <c r="F24" i="119"/>
  <c r="F23" i="119"/>
  <c r="F22" i="119"/>
  <c r="F21" i="119"/>
  <c r="F20" i="119"/>
  <c r="C15" i="119"/>
  <c r="G13" i="119"/>
  <c r="G12" i="119"/>
  <c r="G11" i="119"/>
  <c r="F15" i="119"/>
  <c r="E15" i="119" l="1"/>
  <c r="G10" i="119"/>
  <c r="F26" i="119"/>
  <c r="G9" i="119"/>
  <c r="G15" i="119" l="1"/>
</calcChain>
</file>

<file path=xl/sharedStrings.xml><?xml version="1.0" encoding="utf-8"?>
<sst xmlns="http://schemas.openxmlformats.org/spreadsheetml/2006/main" count="178" uniqueCount="25">
  <si>
    <t>FEDERAL</t>
  </si>
  <si>
    <t>MUNICIPAL</t>
  </si>
  <si>
    <t>ESTADUAL</t>
  </si>
  <si>
    <t xml:space="preserve">FONTE </t>
  </si>
  <si>
    <t>HOSPITAL ANCHIETA</t>
  </si>
  <si>
    <t>HOSPITAL DE CLÍNICAS</t>
  </si>
  <si>
    <t>HOSPITAL MUNICIPAL UNIVERSITÁRIO</t>
  </si>
  <si>
    <t>HOSPITAL E PRONTO SOCORRO CENTRAL</t>
  </si>
  <si>
    <t>TOTAL</t>
  </si>
  <si>
    <t>HOSPITAL DE URGÊNCIA</t>
  </si>
  <si>
    <t>SS1 - ATENÇÃO BÁSICA</t>
  </si>
  <si>
    <t>SS2 - ATENÇÃO ESPECIALIZADA</t>
  </si>
  <si>
    <t>SS3 - URGÊNCIA E EMERGÊNCIA</t>
  </si>
  <si>
    <t>SS4 - VIGILÂNCIA EM SAÚDE</t>
  </si>
  <si>
    <t>SS5 - APOIO GERENCIAL</t>
  </si>
  <si>
    <t>UNIDADE</t>
  </si>
  <si>
    <t>COMPLEXO DE SAÚDE DE SÃO BERNARDO DO CAMPO</t>
  </si>
  <si>
    <t>ESTADUAL - Conv.107/2021</t>
  </si>
  <si>
    <t>COMPETÊNCIA : FEVEREIRO/22</t>
  </si>
  <si>
    <t>COMPETÊNCIA : MARÇO/22</t>
  </si>
  <si>
    <t>COMPETÊNCIA : ABRIL/22</t>
  </si>
  <si>
    <t>COMPETÊNCIA : MAIO/22</t>
  </si>
  <si>
    <t>COMPETÊNCIA : JUNHO/22</t>
  </si>
  <si>
    <t>COMPETÊNCIA : JANEIRO/22</t>
  </si>
  <si>
    <t>COMPETÊNCIA : JULHO/22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</si>
</sst>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&quot;R$ &quot;* #,##0.00_);_(&quot;R$ &quot;* \(#,##0.00\);_(&quot;R$ &quot;* &quot;-&quot;??_);_(@_)"/>
  </numFmts>
  <fonts count="5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b/>
      <sz val="11"/>
      <color theme="1"/>
      <name val="Gill Sans MT"/>
      <family val="2"/>
      <scheme val="minor"/>
    </font>
    <font>
      <b/>
      <sz val="11"/>
      <color theme="1"/>
      <name val="Gill Sans M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/>
    <xf numFmtId="164" fontId="4" fillId="2" borderId="1" xfId="0" applyNumberFormat="1" applyFont="1" applyFill="1" applyBorder="1"/>
    <xf numFmtId="164" fontId="0" fillId="0" borderId="0" xfId="0" applyNumberFormat="1"/>
    <xf numFmtId="0" fontId="0" fillId="2" borderId="0" xfId="0" applyFill="1" applyAlignment="1">
      <alignment horizontal="left" wrapText="1"/>
    </xf>
    <xf numFmtId="43" fontId="0" fillId="2" borderId="0" xfId="1" applyFont="1" applyFill="1"/>
    <xf numFmtId="0" fontId="3" fillId="3" borderId="1" xfId="0" applyFont="1" applyFill="1" applyBorder="1" applyAlignment="1">
      <alignment horizontal="center"/>
    </xf>
    <xf numFmtId="0" fontId="0" fillId="0" borderId="2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0" fillId="0" borderId="0" xfId="1" applyFont="1"/>
  </cellXfs>
  <cellStyles count="48">
    <cellStyle name="Moeda 2" xfId="14"/>
    <cellStyle name="Moeda 2 11" xfId="46"/>
    <cellStyle name="Moeda 2 11 5" xfId="41"/>
    <cellStyle name="Moeda 2 14" xfId="45"/>
    <cellStyle name="Moeda 3" xfId="15"/>
    <cellStyle name="Normal" xfId="0" builtinId="0"/>
    <cellStyle name="Normal 2 2" xfId="3"/>
    <cellStyle name="Normal 4" xfId="4"/>
    <cellStyle name="Separador de milhares 2" xfId="2"/>
    <cellStyle name="Vírgula" xfId="1" builtinId="3"/>
    <cellStyle name="Vírgula 10" xfId="16"/>
    <cellStyle name="Vírgula 10 2" xfId="25"/>
    <cellStyle name="Vírgula 10 3" xfId="28"/>
    <cellStyle name="Vírgula 10 4" xfId="32"/>
    <cellStyle name="Vírgula 10 7" xfId="37"/>
    <cellStyle name="Vírgula 11" xfId="21"/>
    <cellStyle name="Vírgula 12" xfId="24"/>
    <cellStyle name="Vírgula 13" xfId="23"/>
    <cellStyle name="Vírgula 14" xfId="22"/>
    <cellStyle name="Vírgula 15" xfId="19"/>
    <cellStyle name="Vírgula 16" xfId="20"/>
    <cellStyle name="Vírgula 16 10" xfId="42"/>
    <cellStyle name="Vírgula 17" xfId="27"/>
    <cellStyle name="Vírgula 18" xfId="26"/>
    <cellStyle name="Vírgula 19" xfId="29"/>
    <cellStyle name="Vírgula 2" xfId="5"/>
    <cellStyle name="Vírgula 2 2 3" xfId="18"/>
    <cellStyle name="Vírgula 2 23" xfId="35"/>
    <cellStyle name="Vírgula 2 4" xfId="13"/>
    <cellStyle name="Vírgula 20" xfId="30"/>
    <cellStyle name="Vírgula 21" xfId="31"/>
    <cellStyle name="Vírgula 23" xfId="33"/>
    <cellStyle name="Vírgula 24" xfId="34"/>
    <cellStyle name="Vírgula 25" xfId="36"/>
    <cellStyle name="Vírgula 26" xfId="38"/>
    <cellStyle name="Vírgula 27" xfId="39"/>
    <cellStyle name="Vírgula 29" xfId="40"/>
    <cellStyle name="Vírgula 3" xfId="6"/>
    <cellStyle name="Vírgula 31" xfId="43"/>
    <cellStyle name="Vírgula 31 2" xfId="47"/>
    <cellStyle name="Vírgula 32" xfId="44"/>
    <cellStyle name="Vírgula 4" xfId="7"/>
    <cellStyle name="Vírgula 5" xfId="8"/>
    <cellStyle name="Vírgula 5 2" xfId="12"/>
    <cellStyle name="Vírgula 6" xfId="9"/>
    <cellStyle name="Vírgula 7" xfId="11"/>
    <cellStyle name="Vírgula 8" xfId="10"/>
    <cellStyle name="Vírgula 9" xfId="17"/>
  </cellStyles>
  <dxfs count="0"/>
  <tableStyles count="0" defaultTableStyle="TableStyleMedium9" defaultPivotStyle="PivotStyleLight16"/>
  <colors>
    <mruColors>
      <color rgb="FF00FFCC"/>
      <color rgb="FFFFCCFF"/>
      <color rgb="FF33CCFF"/>
      <color rgb="FFFF9933"/>
      <color rgb="FF15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16/01-JANEIRO/Fluxo%20de%20Caixa%20CHMSBC%202016_01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16</v>
      </c>
    </row>
    <row r="3" spans="1:7" ht="15">
      <c r="B3" s="5"/>
    </row>
    <row r="5" spans="1:7" ht="15">
      <c r="B5" s="5" t="s">
        <v>23</v>
      </c>
    </row>
    <row r="7" spans="1:7" ht="15">
      <c r="A7" s="2"/>
      <c r="B7" s="2"/>
      <c r="C7" s="21" t="s">
        <v>3</v>
      </c>
      <c r="D7" s="21"/>
      <c r="E7" s="21"/>
      <c r="F7" s="21"/>
      <c r="G7" s="13"/>
    </row>
    <row r="8" spans="1:7" ht="15.75" thickBot="1">
      <c r="A8" s="22" t="s">
        <v>15</v>
      </c>
      <c r="B8" s="22"/>
      <c r="C8" s="12" t="s">
        <v>17</v>
      </c>
      <c r="D8" s="12" t="s">
        <v>2</v>
      </c>
      <c r="E8" s="12" t="s">
        <v>0</v>
      </c>
      <c r="F8" s="12" t="s">
        <v>1</v>
      </c>
      <c r="G8" s="12" t="s">
        <v>8</v>
      </c>
    </row>
    <row r="9" spans="1:7" ht="15" thickTop="1">
      <c r="A9" s="4" t="s">
        <v>4</v>
      </c>
      <c r="B9" s="4"/>
      <c r="C9" s="9"/>
      <c r="D9" s="9"/>
      <c r="E9" s="9">
        <f>3000000+1322326.38</f>
        <v>4322326.38</v>
      </c>
      <c r="F9" s="9">
        <v>4317083.07</v>
      </c>
      <c r="G9" s="3">
        <f>SUM(C9:F9)</f>
        <v>8639409.4499999993</v>
      </c>
    </row>
    <row r="10" spans="1:7">
      <c r="A10" s="4" t="s">
        <v>5</v>
      </c>
      <c r="B10" s="4"/>
      <c r="C10" s="9">
        <v>8000000</v>
      </c>
      <c r="D10" s="9">
        <v>1712000</v>
      </c>
      <c r="E10" s="9">
        <f>9282282.35+2017197.89</f>
        <v>11299480.24</v>
      </c>
      <c r="F10" s="9">
        <v>9058980.5</v>
      </c>
      <c r="G10" s="3">
        <f>SUM(C10:F10)</f>
        <v>30070460.740000002</v>
      </c>
    </row>
    <row r="11" spans="1:7">
      <c r="A11" s="4" t="s">
        <v>6</v>
      </c>
      <c r="B11" s="4"/>
      <c r="C11" s="9"/>
      <c r="D11" s="9"/>
      <c r="E11" s="9">
        <f>3000000</f>
        <v>3000000</v>
      </c>
      <c r="F11" s="9">
        <v>4347657.12</v>
      </c>
      <c r="G11" s="3">
        <f>SUM(C11:F11)</f>
        <v>7347657.1200000001</v>
      </c>
    </row>
    <row r="12" spans="1:7">
      <c r="A12" s="4" t="s">
        <v>7</v>
      </c>
      <c r="B12" s="4"/>
      <c r="C12" s="9"/>
      <c r="D12" s="9"/>
      <c r="E12" s="9">
        <f>3717717.65+1412475.73</f>
        <v>5130193.38</v>
      </c>
      <c r="F12" s="9">
        <v>2276955.9</v>
      </c>
      <c r="G12" s="3">
        <f>SUM(C12:F12)</f>
        <v>7407149.2799999993</v>
      </c>
    </row>
    <row r="13" spans="1:7">
      <c r="A13" s="4" t="s">
        <v>9</v>
      </c>
      <c r="B13" s="10"/>
      <c r="C13" s="9">
        <v>7000000</v>
      </c>
      <c r="D13" s="9"/>
      <c r="E13" s="9"/>
      <c r="F13" s="9"/>
      <c r="G13" s="3">
        <f>SUM(C13:F13)</f>
        <v>7000000</v>
      </c>
    </row>
    <row r="14" spans="1:7">
      <c r="A14" s="2"/>
      <c r="B14" s="2"/>
      <c r="C14" s="2"/>
      <c r="D14" s="2"/>
      <c r="E14" s="2"/>
      <c r="F14" s="2"/>
      <c r="G14" s="3"/>
    </row>
    <row r="15" spans="1:7" ht="15.75" thickBot="1">
      <c r="A15" s="6" t="s">
        <v>8</v>
      </c>
      <c r="B15" s="6"/>
      <c r="C15" s="7">
        <f>SUM(C9:C14)</f>
        <v>15000000</v>
      </c>
      <c r="D15" s="7">
        <f>SUM(D9:D14)</f>
        <v>1712000</v>
      </c>
      <c r="E15" s="8">
        <f>SUM(E9:E14)</f>
        <v>23752000</v>
      </c>
      <c r="F15" s="8">
        <f>SUM(F9:F14)</f>
        <v>20000676.59</v>
      </c>
      <c r="G15" s="8">
        <f>SUM(G9:G14)</f>
        <v>60464676.589999996</v>
      </c>
    </row>
    <row r="16" spans="1:7" ht="15" thickTop="1">
      <c r="A16" s="2"/>
      <c r="B16" s="2"/>
      <c r="C16" s="2"/>
      <c r="D16" s="11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 ht="15">
      <c r="A18" s="2"/>
      <c r="B18" s="2"/>
      <c r="C18" s="21" t="s">
        <v>3</v>
      </c>
      <c r="D18" s="21"/>
      <c r="E18" s="21"/>
      <c r="F18" s="21"/>
    </row>
    <row r="19" spans="1:6" ht="15.75" thickBot="1">
      <c r="A19" s="22" t="s">
        <v>15</v>
      </c>
      <c r="B19" s="22"/>
      <c r="C19" s="12" t="s">
        <v>2</v>
      </c>
      <c r="D19" s="12" t="s">
        <v>0</v>
      </c>
      <c r="E19" s="12" t="s">
        <v>1</v>
      </c>
      <c r="F19" s="12" t="s">
        <v>8</v>
      </c>
    </row>
    <row r="20" spans="1:6" ht="15" thickTop="1">
      <c r="A20" s="4" t="s">
        <v>10</v>
      </c>
      <c r="B20" s="4"/>
      <c r="C20" s="9"/>
      <c r="D20" s="9">
        <v>4044088.03</v>
      </c>
      <c r="E20" s="9">
        <v>7965880.4199999999</v>
      </c>
      <c r="F20" s="3">
        <f t="shared" ref="F20:F24" si="0">SUM(C20:E20)</f>
        <v>12009968.449999999</v>
      </c>
    </row>
    <row r="21" spans="1:6">
      <c r="A21" s="4" t="s">
        <v>11</v>
      </c>
      <c r="B21" s="4"/>
      <c r="C21" s="9"/>
      <c r="D21" s="9">
        <v>1484649.06</v>
      </c>
      <c r="E21" s="9">
        <v>3628237.42</v>
      </c>
      <c r="F21" s="3">
        <f t="shared" si="0"/>
        <v>5112886.4800000004</v>
      </c>
    </row>
    <row r="22" spans="1:6">
      <c r="A22" s="4" t="s">
        <v>12</v>
      </c>
      <c r="B22" s="4"/>
      <c r="C22" s="9"/>
      <c r="D22" s="9">
        <v>2925694</v>
      </c>
      <c r="E22" s="9">
        <v>3789952.6</v>
      </c>
      <c r="F22" s="3">
        <f t="shared" si="0"/>
        <v>6715646.5999999996</v>
      </c>
    </row>
    <row r="23" spans="1:6">
      <c r="A23" s="4" t="s">
        <v>13</v>
      </c>
      <c r="B23" s="4"/>
      <c r="C23" s="9"/>
      <c r="D23" s="9">
        <v>260000</v>
      </c>
      <c r="E23" s="9">
        <f>535242.86+150000</f>
        <v>685242.86</v>
      </c>
      <c r="F23" s="3">
        <f t="shared" si="0"/>
        <v>945242.86</v>
      </c>
    </row>
    <row r="24" spans="1:6">
      <c r="A24" s="4" t="s">
        <v>14</v>
      </c>
      <c r="B24" s="4"/>
      <c r="C24" s="9">
        <v>95000</v>
      </c>
      <c r="D24" s="9"/>
      <c r="E24" s="9">
        <f>18377953.05+100000</f>
        <v>18477953.050000001</v>
      </c>
      <c r="F24" s="3">
        <f t="shared" si="0"/>
        <v>18572953.050000001</v>
      </c>
    </row>
    <row r="25" spans="1:6">
      <c r="A25" s="2"/>
      <c r="B25" s="2"/>
      <c r="C25" s="2"/>
      <c r="D25" s="2"/>
      <c r="E25" s="2"/>
      <c r="F25" s="3"/>
    </row>
    <row r="26" spans="1:6" ht="15.75" thickBot="1">
      <c r="A26" s="6" t="s">
        <v>8</v>
      </c>
      <c r="B26" s="6"/>
      <c r="C26" s="7">
        <f>SUM(C20:C25)</f>
        <v>95000</v>
      </c>
      <c r="D26" s="8">
        <f>SUM(D20:D25)</f>
        <v>8714431.0899999999</v>
      </c>
      <c r="E26" s="8">
        <f>SUM(E20:E25)</f>
        <v>34547266.350000001</v>
      </c>
      <c r="F26" s="8">
        <f>SUM(F20:F25)</f>
        <v>43356697.439999998</v>
      </c>
    </row>
    <row r="27" spans="1:6" ht="15" thickTop="1"/>
  </sheetData>
  <mergeCells count="4">
    <mergeCell ref="C7:F7"/>
    <mergeCell ref="A8:B8"/>
    <mergeCell ref="C18:F18"/>
    <mergeCell ref="A19:B19"/>
  </mergeCells>
  <printOptions horizontalCentered="1"/>
  <pageMargins left="0.39370078740157483" right="0.39370078740157483" top="0.78740157480314965" bottom="0" header="0" footer="0"/>
  <pageSetup paperSize="9" scale="93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40" sqref="B40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16</v>
      </c>
    </row>
    <row r="3" spans="1:7" ht="15">
      <c r="B3" s="5"/>
    </row>
    <row r="5" spans="1:7" ht="15">
      <c r="B5" s="5" t="s">
        <v>18</v>
      </c>
    </row>
    <row r="7" spans="1:7" ht="15">
      <c r="A7" s="2"/>
      <c r="B7" s="2"/>
      <c r="C7" s="21" t="s">
        <v>3</v>
      </c>
      <c r="D7" s="21"/>
      <c r="E7" s="21"/>
      <c r="F7" s="21"/>
      <c r="G7" s="13"/>
    </row>
    <row r="8" spans="1:7" ht="15.75" thickBot="1">
      <c r="A8" s="22" t="s">
        <v>15</v>
      </c>
      <c r="B8" s="22"/>
      <c r="C8" s="14" t="s">
        <v>17</v>
      </c>
      <c r="D8" s="14" t="s">
        <v>2</v>
      </c>
      <c r="E8" s="14" t="s">
        <v>0</v>
      </c>
      <c r="F8" s="14" t="s">
        <v>1</v>
      </c>
      <c r="G8" s="14" t="s">
        <v>8</v>
      </c>
    </row>
    <row r="9" spans="1:7" ht="15" thickTop="1">
      <c r="A9" s="4" t="s">
        <v>4</v>
      </c>
      <c r="B9" s="4"/>
      <c r="C9" s="9"/>
      <c r="D9" s="9"/>
      <c r="E9" s="9">
        <v>3000000</v>
      </c>
      <c r="F9" s="9">
        <v>3878763.46</v>
      </c>
      <c r="G9" s="3">
        <f>SUM(C9:F9)</f>
        <v>6878763.46</v>
      </c>
    </row>
    <row r="10" spans="1:7">
      <c r="A10" s="4" t="s">
        <v>5</v>
      </c>
      <c r="B10" s="4"/>
      <c r="C10" s="9">
        <v>8010072.2800000003</v>
      </c>
      <c r="D10" s="9">
        <v>1712000</v>
      </c>
      <c r="E10" s="9">
        <v>5448368.5199999996</v>
      </c>
      <c r="F10" s="9">
        <v>12086466.210000001</v>
      </c>
      <c r="G10" s="3">
        <f>SUM(C10:F10)</f>
        <v>27256907.010000002</v>
      </c>
    </row>
    <row r="11" spans="1:7">
      <c r="A11" s="4" t="s">
        <v>6</v>
      </c>
      <c r="B11" s="4"/>
      <c r="C11" s="9"/>
      <c r="D11" s="9"/>
      <c r="E11" s="9">
        <v>3500000</v>
      </c>
      <c r="F11" s="9">
        <v>6362448.0199999996</v>
      </c>
      <c r="G11" s="3">
        <f>SUM(C11:F11)</f>
        <v>9862448.0199999996</v>
      </c>
    </row>
    <row r="12" spans="1:7">
      <c r="A12" s="4" t="s">
        <v>9</v>
      </c>
      <c r="B12" s="10"/>
      <c r="C12" s="9">
        <v>7008887.2999999998</v>
      </c>
      <c r="D12" s="9"/>
      <c r="E12" s="9">
        <v>5300000</v>
      </c>
      <c r="F12" s="9">
        <v>183081.7</v>
      </c>
      <c r="G12" s="3">
        <f>SUM(C12:F12)</f>
        <v>12491969</v>
      </c>
    </row>
    <row r="13" spans="1:7">
      <c r="A13" s="2"/>
      <c r="B13" s="2"/>
      <c r="C13" s="2"/>
      <c r="D13" s="2"/>
      <c r="E13" s="2"/>
      <c r="F13" s="2"/>
      <c r="G13" s="3"/>
    </row>
    <row r="14" spans="1:7" ht="15.75" thickBot="1">
      <c r="A14" s="6" t="s">
        <v>8</v>
      </c>
      <c r="B14" s="6"/>
      <c r="C14" s="7">
        <f>SUM(C9:C13)</f>
        <v>15018959.58</v>
      </c>
      <c r="D14" s="7">
        <f>SUM(D9:D13)</f>
        <v>1712000</v>
      </c>
      <c r="E14" s="8">
        <f>SUM(E9:E13)</f>
        <v>17248368.52</v>
      </c>
      <c r="F14" s="8">
        <f>SUM(F9:F13)</f>
        <v>22510759.390000001</v>
      </c>
      <c r="G14" s="8">
        <f>SUM(G9:G13)</f>
        <v>56490087.489999995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1" t="s">
        <v>3</v>
      </c>
      <c r="D17" s="21"/>
      <c r="E17" s="21"/>
      <c r="F17" s="21"/>
    </row>
    <row r="18" spans="1:6" ht="15.75" thickBot="1">
      <c r="A18" s="22" t="s">
        <v>15</v>
      </c>
      <c r="B18" s="22"/>
      <c r="C18" s="14" t="s">
        <v>2</v>
      </c>
      <c r="D18" s="14" t="s">
        <v>0</v>
      </c>
      <c r="E18" s="14" t="s">
        <v>1</v>
      </c>
      <c r="F18" s="14" t="s">
        <v>8</v>
      </c>
    </row>
    <row r="19" spans="1:6" ht="15" thickTop="1">
      <c r="A19" s="4" t="s">
        <v>10</v>
      </c>
      <c r="B19" s="4"/>
      <c r="C19" s="9"/>
      <c r="D19" s="9">
        <v>10157143.92</v>
      </c>
      <c r="E19" s="9">
        <v>2951586.68</v>
      </c>
      <c r="F19" s="3">
        <f t="shared" ref="F19:F23" si="0">SUM(C19:E19)</f>
        <v>13108730.6</v>
      </c>
    </row>
    <row r="20" spans="1:6">
      <c r="A20" s="4" t="s">
        <v>11</v>
      </c>
      <c r="B20" s="4"/>
      <c r="C20" s="9"/>
      <c r="D20" s="9">
        <v>1484649.06</v>
      </c>
      <c r="E20" s="9">
        <v>2795123.37</v>
      </c>
      <c r="F20" s="3">
        <f t="shared" si="0"/>
        <v>4279772.43</v>
      </c>
    </row>
    <row r="21" spans="1:6">
      <c r="A21" s="4" t="s">
        <v>12</v>
      </c>
      <c r="B21" s="4"/>
      <c r="C21" s="9"/>
      <c r="D21" s="9">
        <v>2925694</v>
      </c>
      <c r="E21" s="9">
        <v>4203957.8499999996</v>
      </c>
      <c r="F21" s="3">
        <f t="shared" si="0"/>
        <v>7129651.8499999996</v>
      </c>
    </row>
    <row r="22" spans="1:6">
      <c r="A22" s="4" t="s">
        <v>13</v>
      </c>
      <c r="B22" s="4"/>
      <c r="C22" s="9"/>
      <c r="D22" s="9">
        <v>564772.30000000005</v>
      </c>
      <c r="E22" s="9">
        <f>336525.09+100000</f>
        <v>436525.09</v>
      </c>
      <c r="F22" s="3">
        <f t="shared" si="0"/>
        <v>1001297.3900000001</v>
      </c>
    </row>
    <row r="23" spans="1:6">
      <c r="A23" s="4" t="s">
        <v>14</v>
      </c>
      <c r="B23" s="4"/>
      <c r="C23" s="9">
        <v>95000</v>
      </c>
      <c r="D23" s="9"/>
      <c r="E23" s="9">
        <f>16371133.22+100000</f>
        <v>16471133.220000001</v>
      </c>
      <c r="F23" s="3">
        <f t="shared" si="0"/>
        <v>16566133.220000001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8</v>
      </c>
      <c r="B25" s="6"/>
      <c r="C25" s="7">
        <f>SUM(C19:C24)</f>
        <v>95000</v>
      </c>
      <c r="D25" s="8">
        <f>SUM(D19:D24)</f>
        <v>15132259.280000001</v>
      </c>
      <c r="E25" s="8">
        <f>SUM(E19:E24)</f>
        <v>26858326.210000001</v>
      </c>
      <c r="F25" s="8">
        <f>SUM(F19:F24)</f>
        <v>42085585.490000002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78740157480314965" top="0.78740157480314965" bottom="0" header="0" footer="0"/>
  <pageSetup paperSize="9" scale="93" orientation="landscape" verticalDpi="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6" width="17.625" style="1" customWidth="1"/>
    <col min="7" max="7" width="13" style="1" bestFit="1" customWidth="1"/>
    <col min="8" max="16384" width="9" style="1"/>
  </cols>
  <sheetData>
    <row r="2" spans="1:7" ht="15">
      <c r="B2" s="5" t="s">
        <v>16</v>
      </c>
    </row>
    <row r="3" spans="1:7" ht="15">
      <c r="B3" s="5"/>
    </row>
    <row r="5" spans="1:7" ht="15">
      <c r="B5" s="5" t="s">
        <v>19</v>
      </c>
    </row>
    <row r="7" spans="1:7" ht="15">
      <c r="A7" s="2"/>
      <c r="B7" s="2"/>
      <c r="C7" s="21" t="s">
        <v>3</v>
      </c>
      <c r="D7" s="21"/>
      <c r="E7" s="21"/>
      <c r="F7" s="21"/>
      <c r="G7" s="17"/>
    </row>
    <row r="8" spans="1:7" ht="15.75" thickBot="1">
      <c r="A8" s="22" t="s">
        <v>15</v>
      </c>
      <c r="B8" s="22"/>
      <c r="C8" s="15" t="s">
        <v>2</v>
      </c>
      <c r="D8" s="15" t="s">
        <v>0</v>
      </c>
      <c r="E8" s="15" t="s">
        <v>1</v>
      </c>
      <c r="F8" s="15" t="s">
        <v>8</v>
      </c>
      <c r="G8" s="17"/>
    </row>
    <row r="9" spans="1:7" ht="15" thickTop="1">
      <c r="A9" s="4" t="s">
        <v>4</v>
      </c>
      <c r="B9" s="4"/>
      <c r="C9" s="9"/>
      <c r="D9" s="9">
        <v>3000000</v>
      </c>
      <c r="E9" s="9">
        <v>2047785.86</v>
      </c>
      <c r="F9" s="3">
        <f>SUM(C9:E9)</f>
        <v>5047785.8600000003</v>
      </c>
    </row>
    <row r="10" spans="1:7">
      <c r="A10" s="4" t="s">
        <v>5</v>
      </c>
      <c r="B10" s="4"/>
      <c r="C10" s="9">
        <v>1712000</v>
      </c>
      <c r="D10" s="9">
        <v>4100000</v>
      </c>
      <c r="E10" s="9">
        <v>15357742.01</v>
      </c>
      <c r="F10" s="3">
        <f>SUM(C10:E10)</f>
        <v>21169742.009999998</v>
      </c>
    </row>
    <row r="11" spans="1:7">
      <c r="A11" s="4" t="s">
        <v>6</v>
      </c>
      <c r="B11" s="4"/>
      <c r="C11" s="9"/>
      <c r="D11" s="9">
        <v>3000000</v>
      </c>
      <c r="E11" s="9">
        <v>5198117.97</v>
      </c>
      <c r="F11" s="3">
        <f>SUM(C11:E11)</f>
        <v>8198117.9699999997</v>
      </c>
    </row>
    <row r="12" spans="1:7">
      <c r="A12" s="4" t="s">
        <v>9</v>
      </c>
      <c r="B12" s="10"/>
      <c r="C12" s="9"/>
      <c r="D12" s="9">
        <v>7300000</v>
      </c>
      <c r="E12" s="9">
        <v>7347366.7000000002</v>
      </c>
      <c r="F12" s="3">
        <f>SUM(C12:E12)</f>
        <v>14647366.699999999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8</v>
      </c>
      <c r="B14" s="6"/>
      <c r="C14" s="7">
        <f>SUM(C9:C13)</f>
        <v>1712000</v>
      </c>
      <c r="D14" s="8">
        <f>SUM(D9:D13)</f>
        <v>17400000</v>
      </c>
      <c r="E14" s="8">
        <f>SUM(E9:E13)</f>
        <v>29951012.539999999</v>
      </c>
      <c r="F14" s="8">
        <f>SUM(F9:F13)</f>
        <v>49063012.539999992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1" t="s">
        <v>3</v>
      </c>
      <c r="D17" s="21"/>
      <c r="E17" s="21"/>
      <c r="F17" s="21"/>
    </row>
    <row r="18" spans="1:6" ht="15.75" thickBot="1">
      <c r="A18" s="22" t="s">
        <v>15</v>
      </c>
      <c r="B18" s="22"/>
      <c r="C18" s="15" t="s">
        <v>2</v>
      </c>
      <c r="D18" s="15" t="s">
        <v>0</v>
      </c>
      <c r="E18" s="15" t="s">
        <v>1</v>
      </c>
      <c r="F18" s="15" t="s">
        <v>8</v>
      </c>
    </row>
    <row r="19" spans="1:6" ht="15" thickTop="1">
      <c r="A19" s="4" t="s">
        <v>10</v>
      </c>
      <c r="B19" s="4"/>
      <c r="C19" s="9"/>
      <c r="D19" s="9">
        <v>6300000</v>
      </c>
      <c r="E19" s="9">
        <v>6234837.8700000001</v>
      </c>
      <c r="F19" s="3">
        <f t="shared" ref="F19:F23" si="0">SUM(C19:E19)</f>
        <v>12534837.870000001</v>
      </c>
    </row>
    <row r="20" spans="1:6">
      <c r="A20" s="4" t="s">
        <v>11</v>
      </c>
      <c r="B20" s="4"/>
      <c r="C20" s="9"/>
      <c r="D20" s="9">
        <v>1484649.06</v>
      </c>
      <c r="E20" s="9">
        <v>3370733.9</v>
      </c>
      <c r="F20" s="3">
        <f t="shared" si="0"/>
        <v>4855382.96</v>
      </c>
    </row>
    <row r="21" spans="1:6">
      <c r="A21" s="4" t="s">
        <v>12</v>
      </c>
      <c r="B21" s="4"/>
      <c r="C21" s="9"/>
      <c r="D21" s="9">
        <v>2925694</v>
      </c>
      <c r="E21" s="9">
        <v>4653138.9800000004</v>
      </c>
      <c r="F21" s="3">
        <f t="shared" si="0"/>
        <v>7578832.9800000004</v>
      </c>
    </row>
    <row r="22" spans="1:6">
      <c r="A22" s="4" t="s">
        <v>13</v>
      </c>
      <c r="B22" s="4"/>
      <c r="C22" s="9"/>
      <c r="D22" s="9">
        <v>260000</v>
      </c>
      <c r="E22" s="9">
        <f>434702.75+328395.8</f>
        <v>763098.55</v>
      </c>
      <c r="F22" s="3">
        <f t="shared" si="0"/>
        <v>1023098.55</v>
      </c>
    </row>
    <row r="23" spans="1:6">
      <c r="A23" s="4" t="s">
        <v>14</v>
      </c>
      <c r="B23" s="4"/>
      <c r="C23" s="9">
        <v>95000</v>
      </c>
      <c r="D23" s="9"/>
      <c r="E23" s="9">
        <f>13199511.16+100000</f>
        <v>13299511.16</v>
      </c>
      <c r="F23" s="3">
        <f t="shared" si="0"/>
        <v>13394511.16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8</v>
      </c>
      <c r="B25" s="6"/>
      <c r="C25" s="7">
        <f>SUM(C19:C24)</f>
        <v>95000</v>
      </c>
      <c r="D25" s="8">
        <f>SUM(D19:D24)</f>
        <v>10970343.060000001</v>
      </c>
      <c r="E25" s="8">
        <f>SUM(E19:E24)</f>
        <v>28321320.460000001</v>
      </c>
      <c r="F25" s="8">
        <f>SUM(F19:F24)</f>
        <v>39386663.520000003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C36" sqref="C36"/>
    </sheetView>
  </sheetViews>
  <sheetFormatPr defaultRowHeight="14.25"/>
  <cols>
    <col min="1" max="1" width="2.625" style="1" customWidth="1"/>
    <col min="2" max="2" width="36.625" style="1" customWidth="1"/>
    <col min="3" max="6" width="17.625" style="1" customWidth="1"/>
    <col min="7" max="7" width="13" style="1" bestFit="1" customWidth="1"/>
    <col min="8" max="16384" width="9" style="1"/>
  </cols>
  <sheetData>
    <row r="2" spans="1:7" ht="15">
      <c r="B2" s="5" t="s">
        <v>16</v>
      </c>
    </row>
    <row r="3" spans="1:7" ht="15">
      <c r="B3" s="5"/>
    </row>
    <row r="5" spans="1:7" ht="15">
      <c r="B5" s="5" t="s">
        <v>20</v>
      </c>
    </row>
    <row r="7" spans="1:7" ht="15">
      <c r="A7" s="2"/>
      <c r="B7" s="2"/>
      <c r="C7" s="21" t="s">
        <v>3</v>
      </c>
      <c r="D7" s="21"/>
      <c r="E7" s="21"/>
      <c r="F7" s="21"/>
      <c r="G7" s="17"/>
    </row>
    <row r="8" spans="1:7" ht="15.75" thickBot="1">
      <c r="A8" s="22" t="s">
        <v>15</v>
      </c>
      <c r="B8" s="22"/>
      <c r="C8" s="16" t="s">
        <v>2</v>
      </c>
      <c r="D8" s="16" t="s">
        <v>0</v>
      </c>
      <c r="E8" s="16" t="s">
        <v>1</v>
      </c>
      <c r="F8" s="16" t="s">
        <v>8</v>
      </c>
      <c r="G8" s="17"/>
    </row>
    <row r="9" spans="1:7" ht="15" thickTop="1">
      <c r="A9" s="4" t="s">
        <v>4</v>
      </c>
      <c r="B9" s="4"/>
      <c r="C9" s="9"/>
      <c r="D9" s="9">
        <v>3000000</v>
      </c>
      <c r="E9" s="9">
        <v>1934794.78</v>
      </c>
      <c r="F9" s="3">
        <f>SUM(C9:E9)</f>
        <v>4934794.78</v>
      </c>
    </row>
    <row r="10" spans="1:7">
      <c r="A10" s="4" t="s">
        <v>5</v>
      </c>
      <c r="B10" s="4"/>
      <c r="C10" s="9">
        <v>1712000</v>
      </c>
      <c r="D10" s="9">
        <v>5600000</v>
      </c>
      <c r="E10" s="9">
        <v>13383872.439999999</v>
      </c>
      <c r="F10" s="3">
        <f>SUM(C10:E10)</f>
        <v>20695872.439999998</v>
      </c>
    </row>
    <row r="11" spans="1:7">
      <c r="A11" s="4" t="s">
        <v>6</v>
      </c>
      <c r="B11" s="4"/>
      <c r="C11" s="9"/>
      <c r="D11" s="9">
        <v>3000000</v>
      </c>
      <c r="E11" s="9">
        <v>5014608.95</v>
      </c>
      <c r="F11" s="3">
        <f>SUM(C11:E11)</f>
        <v>8014608.9500000002</v>
      </c>
    </row>
    <row r="12" spans="1:7">
      <c r="A12" s="4" t="s">
        <v>9</v>
      </c>
      <c r="B12" s="10"/>
      <c r="C12" s="9"/>
      <c r="D12" s="9">
        <v>5300000</v>
      </c>
      <c r="E12" s="9">
        <v>9019495.8599999994</v>
      </c>
      <c r="F12" s="3">
        <f>SUM(C12:E12)</f>
        <v>14319495.859999999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8</v>
      </c>
      <c r="B14" s="6"/>
      <c r="C14" s="7">
        <f>SUM(C9:C13)</f>
        <v>1712000</v>
      </c>
      <c r="D14" s="8">
        <f>SUM(D9:D13)</f>
        <v>16900000</v>
      </c>
      <c r="E14" s="8">
        <f>SUM(E9:E13)</f>
        <v>29352772.029999997</v>
      </c>
      <c r="F14" s="8">
        <f>SUM(F9:F13)</f>
        <v>47964772.030000001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1" t="s">
        <v>3</v>
      </c>
      <c r="D17" s="21"/>
      <c r="E17" s="21"/>
      <c r="F17" s="21"/>
    </row>
    <row r="18" spans="1:6" ht="15.75" thickBot="1">
      <c r="A18" s="22" t="s">
        <v>15</v>
      </c>
      <c r="B18" s="22"/>
      <c r="C18" s="16" t="s">
        <v>2</v>
      </c>
      <c r="D18" s="16" t="s">
        <v>0</v>
      </c>
      <c r="E18" s="16" t="s">
        <v>1</v>
      </c>
      <c r="F18" s="16" t="s">
        <v>8</v>
      </c>
    </row>
    <row r="19" spans="1:6" ht="15" thickTop="1">
      <c r="A19" s="4" t="s">
        <v>10</v>
      </c>
      <c r="B19" s="4"/>
      <c r="C19" s="9"/>
      <c r="D19" s="9">
        <v>6186628.96</v>
      </c>
      <c r="E19" s="9">
        <v>5333756.93</v>
      </c>
      <c r="F19" s="3">
        <f t="shared" ref="F19:F23" si="0">SUM(C19:E19)</f>
        <v>11520385.890000001</v>
      </c>
    </row>
    <row r="20" spans="1:6">
      <c r="A20" s="4" t="s">
        <v>11</v>
      </c>
      <c r="B20" s="4"/>
      <c r="C20" s="9"/>
      <c r="D20" s="9">
        <v>1484052.82</v>
      </c>
      <c r="E20" s="9">
        <v>3307594.63</v>
      </c>
      <c r="F20" s="3">
        <f t="shared" si="0"/>
        <v>4791647.45</v>
      </c>
    </row>
    <row r="21" spans="1:6">
      <c r="A21" s="4" t="s">
        <v>12</v>
      </c>
      <c r="B21" s="4"/>
      <c r="C21" s="9"/>
      <c r="D21" s="9">
        <v>2925694</v>
      </c>
      <c r="E21" s="9">
        <v>4553653.37</v>
      </c>
      <c r="F21" s="3">
        <f t="shared" si="0"/>
        <v>7479347.3700000001</v>
      </c>
    </row>
    <row r="22" spans="1:6">
      <c r="A22" s="4" t="s">
        <v>13</v>
      </c>
      <c r="B22" s="4"/>
      <c r="C22" s="9"/>
      <c r="D22" s="9">
        <v>260000</v>
      </c>
      <c r="E22" s="9">
        <f>550064.38+199604.2</f>
        <v>749668.58000000007</v>
      </c>
      <c r="F22" s="3">
        <f t="shared" si="0"/>
        <v>1009668.5800000001</v>
      </c>
    </row>
    <row r="23" spans="1:6">
      <c r="A23" s="4" t="s">
        <v>14</v>
      </c>
      <c r="B23" s="4"/>
      <c r="C23" s="9">
        <f>95000+849910.04</f>
        <v>944910.04</v>
      </c>
      <c r="D23" s="9"/>
      <c r="E23" s="9">
        <v>13123684.48</v>
      </c>
      <c r="F23" s="3">
        <f t="shared" si="0"/>
        <v>14068594.52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8</v>
      </c>
      <c r="B25" s="6"/>
      <c r="C25" s="7">
        <f>SUM(C19:C24)</f>
        <v>944910.04</v>
      </c>
      <c r="D25" s="8">
        <f>SUM(D19:D24)</f>
        <v>10856375.780000001</v>
      </c>
      <c r="E25" s="8">
        <f>SUM(E19:E24)</f>
        <v>27068357.990000002</v>
      </c>
      <c r="F25" s="8">
        <f>SUM(F19:F24)</f>
        <v>38869643.810000002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L6" sqref="L6"/>
    </sheetView>
  </sheetViews>
  <sheetFormatPr defaultRowHeight="14.25"/>
  <cols>
    <col min="1" max="1" width="2.625" style="1" customWidth="1"/>
    <col min="2" max="2" width="36.625" style="1" customWidth="1"/>
    <col min="3" max="6" width="17.625" style="1" customWidth="1"/>
    <col min="7" max="7" width="13" style="1" bestFit="1" customWidth="1"/>
    <col min="8" max="16384" width="9" style="1"/>
  </cols>
  <sheetData>
    <row r="2" spans="1:7" ht="15">
      <c r="B2" s="5" t="s">
        <v>16</v>
      </c>
    </row>
    <row r="3" spans="1:7" ht="15">
      <c r="B3" s="5"/>
    </row>
    <row r="5" spans="1:7" ht="15">
      <c r="B5" s="5" t="s">
        <v>21</v>
      </c>
    </row>
    <row r="7" spans="1:7" ht="15">
      <c r="A7" s="2"/>
      <c r="B7" s="2"/>
      <c r="C7" s="21" t="s">
        <v>3</v>
      </c>
      <c r="D7" s="21"/>
      <c r="E7" s="21"/>
      <c r="F7" s="21"/>
      <c r="G7" s="17"/>
    </row>
    <row r="8" spans="1:7" ht="15.75" thickBot="1">
      <c r="A8" s="22" t="s">
        <v>15</v>
      </c>
      <c r="B8" s="22"/>
      <c r="C8" s="18" t="s">
        <v>2</v>
      </c>
      <c r="D8" s="18" t="s">
        <v>0</v>
      </c>
      <c r="E8" s="18" t="s">
        <v>1</v>
      </c>
      <c r="F8" s="18" t="s">
        <v>8</v>
      </c>
      <c r="G8" s="17"/>
    </row>
    <row r="9" spans="1:7" ht="15" thickTop="1">
      <c r="A9" s="4" t="s">
        <v>4</v>
      </c>
      <c r="B9" s="4"/>
      <c r="C9" s="9"/>
      <c r="D9" s="9">
        <v>3000000</v>
      </c>
      <c r="E9" s="9">
        <v>5129170.38</v>
      </c>
      <c r="F9" s="3">
        <f>SUM(C9:E9)</f>
        <v>8129170.3799999999</v>
      </c>
    </row>
    <row r="10" spans="1:7">
      <c r="A10" s="4" t="s">
        <v>5</v>
      </c>
      <c r="B10" s="4"/>
      <c r="C10" s="9">
        <v>1712058.02</v>
      </c>
      <c r="D10" s="9">
        <v>6000000</v>
      </c>
      <c r="E10" s="9">
        <v>7473869.5700000003</v>
      </c>
      <c r="F10" s="3">
        <f>SUM(C10:E10)</f>
        <v>15185927.59</v>
      </c>
    </row>
    <row r="11" spans="1:7">
      <c r="A11" s="4" t="s">
        <v>6</v>
      </c>
      <c r="B11" s="4"/>
      <c r="C11" s="9"/>
      <c r="D11" s="9">
        <v>3300000</v>
      </c>
      <c r="E11" s="9">
        <v>1635135.91</v>
      </c>
      <c r="F11" s="3">
        <f>SUM(C11:E11)</f>
        <v>4935135.91</v>
      </c>
    </row>
    <row r="12" spans="1:7">
      <c r="A12" s="4" t="s">
        <v>9</v>
      </c>
      <c r="B12" s="10"/>
      <c r="C12" s="9"/>
      <c r="D12" s="9">
        <v>5500000</v>
      </c>
      <c r="E12" s="9">
        <v>5702727.5099999998</v>
      </c>
      <c r="F12" s="3">
        <f>SUM(C12:E12)</f>
        <v>11202727.51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8</v>
      </c>
      <c r="B14" s="6"/>
      <c r="C14" s="7">
        <f>SUM(C9:C13)</f>
        <v>1712058.02</v>
      </c>
      <c r="D14" s="8">
        <f>SUM(D9:D13)</f>
        <v>17800000</v>
      </c>
      <c r="E14" s="8">
        <f>SUM(E9:E13)</f>
        <v>19940903.369999997</v>
      </c>
      <c r="F14" s="8">
        <f>SUM(F9:F13)</f>
        <v>39452961.390000001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1" t="s">
        <v>3</v>
      </c>
      <c r="D17" s="21"/>
      <c r="E17" s="21"/>
      <c r="F17" s="21"/>
    </row>
    <row r="18" spans="1:6" ht="15.75" thickBot="1">
      <c r="A18" s="22" t="s">
        <v>15</v>
      </c>
      <c r="B18" s="22"/>
      <c r="C18" s="18" t="s">
        <v>2</v>
      </c>
      <c r="D18" s="18" t="s">
        <v>0</v>
      </c>
      <c r="E18" s="18" t="s">
        <v>1</v>
      </c>
      <c r="F18" s="18" t="s">
        <v>8</v>
      </c>
    </row>
    <row r="19" spans="1:6" ht="15" thickTop="1">
      <c r="A19" s="4" t="s">
        <v>10</v>
      </c>
      <c r="B19" s="4"/>
      <c r="C19" s="9"/>
      <c r="D19" s="9">
        <v>6413371.04</v>
      </c>
      <c r="E19" s="9">
        <v>5184944.37</v>
      </c>
      <c r="F19" s="3">
        <f t="shared" ref="F19:F23" si="0">SUM(C19:E19)</f>
        <v>11598315.41</v>
      </c>
    </row>
    <row r="20" spans="1:6">
      <c r="A20" s="4" t="s">
        <v>11</v>
      </c>
      <c r="B20" s="4"/>
      <c r="C20" s="9"/>
      <c r="D20" s="9">
        <v>1485245.3</v>
      </c>
      <c r="E20" s="9">
        <v>3154080.86</v>
      </c>
      <c r="F20" s="3">
        <f t="shared" si="0"/>
        <v>4639326.16</v>
      </c>
    </row>
    <row r="21" spans="1:6">
      <c r="A21" s="4" t="s">
        <v>12</v>
      </c>
      <c r="B21" s="4"/>
      <c r="C21" s="9"/>
      <c r="D21" s="9">
        <v>2925694</v>
      </c>
      <c r="E21" s="9">
        <v>4419905.76</v>
      </c>
      <c r="F21" s="3">
        <f t="shared" si="0"/>
        <v>7345599.7599999998</v>
      </c>
    </row>
    <row r="22" spans="1:6">
      <c r="A22" s="4" t="s">
        <v>13</v>
      </c>
      <c r="B22" s="4"/>
      <c r="C22" s="9"/>
      <c r="D22" s="9">
        <v>260000</v>
      </c>
      <c r="E22" s="9">
        <v>513221.03</v>
      </c>
      <c r="F22" s="3">
        <f t="shared" si="0"/>
        <v>773221.03</v>
      </c>
    </row>
    <row r="23" spans="1:6">
      <c r="A23" s="4" t="s">
        <v>14</v>
      </c>
      <c r="B23" s="4"/>
      <c r="C23" s="9">
        <v>95242.17</v>
      </c>
      <c r="D23" s="9"/>
      <c r="E23" s="9">
        <f>13887146.83+322200</f>
        <v>14209346.83</v>
      </c>
      <c r="F23" s="3">
        <f t="shared" si="0"/>
        <v>14304589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8</v>
      </c>
      <c r="B25" s="6"/>
      <c r="C25" s="7">
        <f>SUM(C19:C24)</f>
        <v>95242.17</v>
      </c>
      <c r="D25" s="8">
        <f>SUM(D19:D24)</f>
        <v>11084310.34</v>
      </c>
      <c r="E25" s="8">
        <f>SUM(E19:E24)</f>
        <v>27481498.850000001</v>
      </c>
      <c r="F25" s="8">
        <f>SUM(F19:F24)</f>
        <v>38661051.359999999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6" width="17.625" style="1" customWidth="1"/>
    <col min="7" max="7" width="13" style="1" bestFit="1" customWidth="1"/>
    <col min="8" max="16384" width="9" style="1"/>
  </cols>
  <sheetData>
    <row r="2" spans="1:7" ht="15">
      <c r="B2" s="5" t="s">
        <v>16</v>
      </c>
    </row>
    <row r="3" spans="1:7" ht="15">
      <c r="B3" s="5"/>
    </row>
    <row r="5" spans="1:7" ht="15">
      <c r="B5" s="5" t="s">
        <v>22</v>
      </c>
    </row>
    <row r="7" spans="1:7" ht="15">
      <c r="A7" s="2"/>
      <c r="B7" s="2"/>
      <c r="C7" s="21" t="s">
        <v>3</v>
      </c>
      <c r="D7" s="21"/>
      <c r="E7" s="21"/>
      <c r="F7" s="21"/>
      <c r="G7" s="17"/>
    </row>
    <row r="8" spans="1:7" ht="15.75" thickBot="1">
      <c r="A8" s="22" t="s">
        <v>15</v>
      </c>
      <c r="B8" s="22"/>
      <c r="C8" s="19" t="s">
        <v>2</v>
      </c>
      <c r="D8" s="19" t="s">
        <v>0</v>
      </c>
      <c r="E8" s="19" t="s">
        <v>1</v>
      </c>
      <c r="F8" s="19" t="s">
        <v>8</v>
      </c>
      <c r="G8" s="17"/>
    </row>
    <row r="9" spans="1:7" ht="15" thickTop="1">
      <c r="A9" s="4" t="s">
        <v>4</v>
      </c>
      <c r="B9" s="4"/>
      <c r="C9" s="9"/>
      <c r="D9" s="9">
        <v>5437203.6500000004</v>
      </c>
      <c r="E9" s="9">
        <f>969528.74+300431.48</f>
        <v>1269960.22</v>
      </c>
      <c r="F9" s="3">
        <f>SUM(C9:E9)</f>
        <v>6707163.8700000001</v>
      </c>
    </row>
    <row r="10" spans="1:7">
      <c r="A10" s="4" t="s">
        <v>5</v>
      </c>
      <c r="B10" s="4"/>
      <c r="C10" s="9">
        <v>2576000</v>
      </c>
      <c r="D10" s="9">
        <v>3562796.36</v>
      </c>
      <c r="E10" s="9">
        <v>1390264.42</v>
      </c>
      <c r="F10" s="3">
        <f>SUM(C10:E10)</f>
        <v>7529060.7799999993</v>
      </c>
    </row>
    <row r="11" spans="1:7">
      <c r="A11" s="4" t="s">
        <v>6</v>
      </c>
      <c r="B11" s="4"/>
      <c r="C11" s="9"/>
      <c r="D11" s="9">
        <v>3300000</v>
      </c>
      <c r="E11" s="9">
        <f>6369319.09+3026154.74</f>
        <v>9395473.8300000001</v>
      </c>
      <c r="F11" s="3">
        <f>SUM(C11:E11)</f>
        <v>12695473.83</v>
      </c>
    </row>
    <row r="12" spans="1:7">
      <c r="A12" s="4" t="s">
        <v>9</v>
      </c>
      <c r="B12" s="10"/>
      <c r="C12" s="9"/>
      <c r="D12" s="9">
        <v>5500000</v>
      </c>
      <c r="E12" s="9">
        <f>9134184.33+3475573.89</f>
        <v>12609758.220000001</v>
      </c>
      <c r="F12" s="3">
        <f>SUM(C12:E12)</f>
        <v>18109758.219999999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8</v>
      </c>
      <c r="B14" s="6"/>
      <c r="C14" s="7">
        <f>SUM(C9:C13)</f>
        <v>2576000</v>
      </c>
      <c r="D14" s="8">
        <f>SUM(D9:D13)</f>
        <v>17800000.009999998</v>
      </c>
      <c r="E14" s="8">
        <f>SUM(E9:E13)</f>
        <v>24665456.689999998</v>
      </c>
      <c r="F14" s="8">
        <f>SUM(F9:F13)</f>
        <v>45041456.699999996</v>
      </c>
    </row>
    <row r="15" spans="1:7" ht="15" thickTop="1">
      <c r="A15" s="2"/>
      <c r="B15" s="2"/>
      <c r="C15" s="2"/>
      <c r="D15" s="11"/>
      <c r="E15" s="11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1" t="s">
        <v>3</v>
      </c>
      <c r="D17" s="21"/>
      <c r="E17" s="21"/>
      <c r="F17" s="21"/>
    </row>
    <row r="18" spans="1:6" ht="15.75" thickBot="1">
      <c r="A18" s="22" t="s">
        <v>15</v>
      </c>
      <c r="B18" s="22"/>
      <c r="C18" s="19" t="s">
        <v>2</v>
      </c>
      <c r="D18" s="19" t="s">
        <v>0</v>
      </c>
      <c r="E18" s="19" t="s">
        <v>1</v>
      </c>
      <c r="F18" s="19" t="s">
        <v>8</v>
      </c>
    </row>
    <row r="19" spans="1:6" ht="15" thickTop="1">
      <c r="A19" s="4" t="s">
        <v>10</v>
      </c>
      <c r="B19" s="4"/>
      <c r="C19" s="9"/>
      <c r="D19" s="9">
        <v>6300000</v>
      </c>
      <c r="E19" s="9">
        <v>4374835.51</v>
      </c>
      <c r="F19" s="3">
        <f t="shared" ref="F19:F23" si="0">SUM(C19:E19)</f>
        <v>10674835.51</v>
      </c>
    </row>
    <row r="20" spans="1:6">
      <c r="A20" s="4" t="s">
        <v>11</v>
      </c>
      <c r="B20" s="4"/>
      <c r="C20" s="9"/>
      <c r="D20" s="9">
        <v>1484649.06</v>
      </c>
      <c r="E20" s="9">
        <v>2785285.15</v>
      </c>
      <c r="F20" s="3">
        <f t="shared" si="0"/>
        <v>4269934.21</v>
      </c>
    </row>
    <row r="21" spans="1:6">
      <c r="A21" s="4" t="s">
        <v>12</v>
      </c>
      <c r="B21" s="4"/>
      <c r="C21" s="9"/>
      <c r="D21" s="9">
        <v>2925694</v>
      </c>
      <c r="E21" s="9">
        <v>3835035.16</v>
      </c>
      <c r="F21" s="3">
        <f t="shared" si="0"/>
        <v>6760729.1600000001</v>
      </c>
    </row>
    <row r="22" spans="1:6">
      <c r="A22" s="4" t="s">
        <v>13</v>
      </c>
      <c r="B22" s="4"/>
      <c r="C22" s="9"/>
      <c r="D22" s="9">
        <v>260000</v>
      </c>
      <c r="E22" s="9">
        <f>43350.94+408304.77</f>
        <v>451655.71</v>
      </c>
      <c r="F22" s="3">
        <f t="shared" si="0"/>
        <v>711655.71</v>
      </c>
    </row>
    <row r="23" spans="1:6">
      <c r="A23" s="4" t="s">
        <v>14</v>
      </c>
      <c r="B23" s="4"/>
      <c r="C23" s="9">
        <f>95000+135000</f>
        <v>230000</v>
      </c>
      <c r="D23" s="9"/>
      <c r="E23" s="9">
        <v>12935630.470000001</v>
      </c>
      <c r="F23" s="3">
        <f t="shared" si="0"/>
        <v>13165630.470000001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8</v>
      </c>
      <c r="B25" s="6"/>
      <c r="C25" s="7">
        <f>SUM(C19:C24)</f>
        <v>230000</v>
      </c>
      <c r="D25" s="8">
        <f>SUM(D19:D24)</f>
        <v>10970343.060000001</v>
      </c>
      <c r="E25" s="8">
        <f>SUM(E19:E24)</f>
        <v>24382442</v>
      </c>
      <c r="F25" s="8">
        <f>SUM(F19:F24)</f>
        <v>35582785.060000002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tabSelected="1"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6" width="17.625" style="1" customWidth="1"/>
    <col min="7" max="7" width="13" style="1" bestFit="1" customWidth="1"/>
    <col min="8" max="16384" width="9" style="1"/>
  </cols>
  <sheetData>
    <row r="2" spans="1:7" ht="15">
      <c r="B2" s="5" t="s">
        <v>16</v>
      </c>
    </row>
    <row r="3" spans="1:7" ht="15">
      <c r="B3" s="5"/>
    </row>
    <row r="5" spans="1:7" ht="15">
      <c r="B5" s="5" t="s">
        <v>24</v>
      </c>
    </row>
    <row r="7" spans="1:7" ht="15">
      <c r="A7" s="2"/>
      <c r="B7" s="2"/>
      <c r="C7" s="21" t="s">
        <v>3</v>
      </c>
      <c r="D7" s="21"/>
      <c r="E7" s="21"/>
      <c r="F7" s="21"/>
      <c r="G7" s="17"/>
    </row>
    <row r="8" spans="1:7" ht="15.75" thickBot="1">
      <c r="A8" s="22" t="s">
        <v>15</v>
      </c>
      <c r="B8" s="22"/>
      <c r="C8" s="20" t="s">
        <v>2</v>
      </c>
      <c r="D8" s="20" t="s">
        <v>0</v>
      </c>
      <c r="E8" s="20" t="s">
        <v>1</v>
      </c>
      <c r="F8" s="20" t="s">
        <v>8</v>
      </c>
      <c r="G8" s="17"/>
    </row>
    <row r="9" spans="1:7" ht="15" thickTop="1">
      <c r="A9" s="4" t="s">
        <v>4</v>
      </c>
      <c r="B9" s="4"/>
      <c r="C9" s="9"/>
      <c r="D9" s="9">
        <v>4300000</v>
      </c>
      <c r="E9" s="9">
        <v>5244746.16</v>
      </c>
      <c r="F9" s="3">
        <f>SUM(C9:E9)</f>
        <v>9544746.1600000001</v>
      </c>
    </row>
    <row r="10" spans="1:7">
      <c r="A10" s="4" t="s">
        <v>5</v>
      </c>
      <c r="B10" s="4"/>
      <c r="C10" s="9">
        <f>24969544.87+2000000</f>
        <v>26969544.870000001</v>
      </c>
      <c r="D10" s="23">
        <v>0</v>
      </c>
      <c r="E10" s="23">
        <v>0</v>
      </c>
      <c r="F10" s="3">
        <f>SUM(C10:E10)</f>
        <v>26969544.870000001</v>
      </c>
    </row>
    <row r="11" spans="1:7">
      <c r="A11" s="4" t="s">
        <v>6</v>
      </c>
      <c r="B11" s="4"/>
      <c r="C11" s="9"/>
      <c r="D11" s="9">
        <v>6300000</v>
      </c>
      <c r="E11" s="9">
        <v>2697626.92</v>
      </c>
      <c r="F11" s="3">
        <f>SUM(C11:E11)</f>
        <v>8997626.9199999999</v>
      </c>
    </row>
    <row r="12" spans="1:7">
      <c r="A12" s="4" t="s">
        <v>9</v>
      </c>
      <c r="B12" s="10"/>
      <c r="C12" s="9"/>
      <c r="D12" s="9">
        <v>11050000</v>
      </c>
      <c r="E12" s="9">
        <v>4673747.1100000003</v>
      </c>
      <c r="F12" s="3">
        <f>SUM(C12:E12)</f>
        <v>15723747.109999999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8</v>
      </c>
      <c r="B14" s="6"/>
      <c r="C14" s="7">
        <f>SUM(C9:C13)</f>
        <v>26969544.870000001</v>
      </c>
      <c r="D14" s="8">
        <f>SUM(D9:D13)</f>
        <v>21650000</v>
      </c>
      <c r="E14" s="8">
        <f>SUM(E9:E13)</f>
        <v>12616120.190000001</v>
      </c>
      <c r="F14" s="8">
        <f>SUM(F9:F13)</f>
        <v>61235665.060000002</v>
      </c>
    </row>
    <row r="15" spans="1:7" ht="15" thickTop="1">
      <c r="A15" s="2"/>
      <c r="B15" s="2"/>
      <c r="C15" s="2"/>
      <c r="D15" s="11"/>
      <c r="E15" s="11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1" t="s">
        <v>3</v>
      </c>
      <c r="D17" s="21"/>
      <c r="E17" s="21"/>
      <c r="F17" s="21"/>
    </row>
    <row r="18" spans="1:6" ht="15.75" thickBot="1">
      <c r="A18" s="22" t="s">
        <v>15</v>
      </c>
      <c r="B18" s="22"/>
      <c r="C18" s="20" t="s">
        <v>2</v>
      </c>
      <c r="D18" s="20" t="s">
        <v>0</v>
      </c>
      <c r="E18" s="20" t="s">
        <v>1</v>
      </c>
      <c r="F18" s="20" t="s">
        <v>8</v>
      </c>
    </row>
    <row r="19" spans="1:6" ht="15" thickTop="1">
      <c r="A19" s="4" t="s">
        <v>10</v>
      </c>
      <c r="B19" s="4"/>
      <c r="C19" s="9"/>
      <c r="D19" s="9">
        <v>6300000</v>
      </c>
      <c r="E19" s="9">
        <v>4374835.51</v>
      </c>
      <c r="F19" s="3">
        <f t="shared" ref="F19:F23" si="0">SUM(C19:E19)</f>
        <v>10674835.51</v>
      </c>
    </row>
    <row r="20" spans="1:6">
      <c r="A20" s="4" t="s">
        <v>11</v>
      </c>
      <c r="B20" s="4"/>
      <c r="C20" s="9"/>
      <c r="D20" s="9">
        <v>1484649.06</v>
      </c>
      <c r="E20" s="9">
        <v>2785285.15</v>
      </c>
      <c r="F20" s="3">
        <f t="shared" si="0"/>
        <v>4269934.21</v>
      </c>
    </row>
    <row r="21" spans="1:6">
      <c r="A21" s="4" t="s">
        <v>12</v>
      </c>
      <c r="B21" s="4"/>
      <c r="C21" s="9"/>
      <c r="D21" s="9">
        <v>2925694</v>
      </c>
      <c r="E21" s="9">
        <v>3835035.16</v>
      </c>
      <c r="F21" s="3">
        <f t="shared" si="0"/>
        <v>6760729.1600000001</v>
      </c>
    </row>
    <row r="22" spans="1:6">
      <c r="A22" s="4" t="s">
        <v>13</v>
      </c>
      <c r="B22" s="4"/>
      <c r="C22" s="9"/>
      <c r="D22" s="9">
        <v>260000</v>
      </c>
      <c r="E22" s="9">
        <f>43350.94+408304.77</f>
        <v>451655.71</v>
      </c>
      <c r="F22" s="3">
        <f t="shared" si="0"/>
        <v>711655.71</v>
      </c>
    </row>
    <row r="23" spans="1:6">
      <c r="A23" s="4" t="s">
        <v>14</v>
      </c>
      <c r="B23" s="4"/>
      <c r="C23" s="9">
        <f>95000+135000</f>
        <v>230000</v>
      </c>
      <c r="D23" s="23">
        <v>0</v>
      </c>
      <c r="E23" s="9">
        <f>12935630.47</f>
        <v>12935630.470000001</v>
      </c>
      <c r="F23" s="3">
        <f t="shared" si="0"/>
        <v>13165630.470000001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8</v>
      </c>
      <c r="B25" s="6"/>
      <c r="C25" s="7">
        <f>SUM(C19:C24)</f>
        <v>230000</v>
      </c>
      <c r="D25" s="8">
        <f>SUM(D19:D24)</f>
        <v>10970343.060000001</v>
      </c>
      <c r="E25" s="8">
        <f>SUM(E19:E24)</f>
        <v>24382442</v>
      </c>
      <c r="F25" s="8">
        <f>SUM(F19:F24)</f>
        <v>35582785.060000002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Jan.22</vt:lpstr>
      <vt:lpstr>fev.22</vt:lpstr>
      <vt:lpstr>Mar.22</vt:lpstr>
      <vt:lpstr>Abr.22</vt:lpstr>
      <vt:lpstr>Mai.22</vt:lpstr>
      <vt:lpstr>Jun.22</vt:lpstr>
      <vt:lpstr>Jul.22</vt:lpstr>
      <vt:lpstr>Abr.22!Area_de_impressao</vt:lpstr>
      <vt:lpstr>Jul.22!Area_de_impressao</vt:lpstr>
      <vt:lpstr>Jun.22!Area_de_impressao</vt:lpstr>
      <vt:lpstr>Mai.22!Area_de_impressao</vt:lpstr>
      <vt:lpstr>Mar.22!Area_de_impressao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eduardo.rodrigues</dc:creator>
  <cp:lastModifiedBy>Magali Previatello Putini</cp:lastModifiedBy>
  <cp:lastPrinted>2022-08-10T11:53:14Z</cp:lastPrinted>
  <dcterms:created xsi:type="dcterms:W3CDTF">2014-07-18T11:49:48Z</dcterms:created>
  <dcterms:modified xsi:type="dcterms:W3CDTF">2022-08-10T11:53:43Z</dcterms:modified>
</cp:coreProperties>
</file>